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quolusconstructionltd.sharepoint.com/Shared Documents/HUMAN RESOURCES/Benefits/"/>
    </mc:Choice>
  </mc:AlternateContent>
  <xr:revisionPtr revIDLastSave="616" documentId="8_{4F1D2964-C482-4BD7-8969-1FFE9D10D103}" xr6:coauthVersionLast="47" xr6:coauthVersionMax="47" xr10:uidLastSave="{5A779A69-01B9-4F58-A1CD-11B5BC2F00AF}"/>
  <bookViews>
    <workbookView xWindow="13920" yWindow="-16320" windowWidth="29040" windowHeight="15720" xr2:uid="{F3313DC5-7552-44F2-AA50-3BD2E28FA0C5}"/>
  </bookViews>
  <sheets>
    <sheet name="Calculator" sheetId="1" r:id="rId1"/>
    <sheet name="Dat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B12" i="1" s="1"/>
  <c r="B16" i="1" a="1"/>
  <c r="B16" i="1" s="1"/>
  <c r="F6" i="2" s="1"/>
  <c r="B13" i="1"/>
  <c r="G3" i="2" s="1"/>
  <c r="B15" i="1"/>
  <c r="B14" i="1"/>
  <c r="G4" i="2" s="1"/>
  <c r="F5" i="2" l="1"/>
  <c r="F4" i="2"/>
  <c r="G6" i="2"/>
  <c r="F2" i="2"/>
  <c r="F3" i="2"/>
  <c r="G2" i="2"/>
  <c r="G5" i="2"/>
  <c r="B17" i="1"/>
  <c r="G7" i="2" l="1"/>
  <c r="F7" i="2"/>
  <c r="F8" i="2" s="1"/>
  <c r="B18" i="1"/>
  <c r="C20" i="1" l="1"/>
  <c r="C21" i="1" s="1"/>
  <c r="G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<sst xmlns="http://schemas.openxmlformats.org/spreadsheetml/2006/main" count="46" uniqueCount="38">
  <si>
    <t>Canada Life employee benefits cost calculator</t>
  </si>
  <si>
    <t>Item</t>
  </si>
  <si>
    <t>Please choose</t>
  </si>
  <si>
    <t>Notes</t>
  </si>
  <si>
    <t>Single or family?</t>
  </si>
  <si>
    <t>Single</t>
  </si>
  <si>
    <t>Family = spouse, spouse &amp; children, or only children</t>
  </si>
  <si>
    <t>Hourly wage</t>
  </si>
  <si>
    <t>Used to calculate life insurance coverage</t>
  </si>
  <si>
    <t>Resulting life insurance coverage</t>
  </si>
  <si>
    <t>max of $95,000</t>
  </si>
  <si>
    <t>Benefit type</t>
  </si>
  <si>
    <t>Monthly Premium</t>
  </si>
  <si>
    <t>Life insurance</t>
  </si>
  <si>
    <t>Dep life</t>
  </si>
  <si>
    <t>Extended Health</t>
  </si>
  <si>
    <t>Dental</t>
  </si>
  <si>
    <t>EAP</t>
  </si>
  <si>
    <t>Total</t>
  </si>
  <si>
    <t>(approximate)</t>
  </si>
  <si>
    <t>Total per year</t>
  </si>
  <si>
    <t>*Please note that premiums are updated annualy by the insurance provider, so these numbers will change over time.</t>
  </si>
  <si>
    <t>Life benefits</t>
  </si>
  <si>
    <t>Monthy Cost</t>
  </si>
  <si>
    <t>Unit</t>
  </si>
  <si>
    <t>per $1,000</t>
  </si>
  <si>
    <t>Max of $95,000</t>
  </si>
  <si>
    <t>n/a</t>
  </si>
  <si>
    <t>Single vs. family benefits
(monthly costs)</t>
  </si>
  <si>
    <t>Family</t>
  </si>
  <si>
    <t>Extended health</t>
  </si>
  <si>
    <t>Other Benefits</t>
  </si>
  <si>
    <t>Cost</t>
  </si>
  <si>
    <r>
      <t xml:space="preserve">Company portion
</t>
    </r>
    <r>
      <rPr>
        <b/>
        <sz val="10"/>
        <color theme="0"/>
        <rFont val="Calibri"/>
        <family val="2"/>
      </rPr>
      <t>(per pay cheque)</t>
    </r>
  </si>
  <si>
    <r>
      <t xml:space="preserve">Employee portion
</t>
    </r>
    <r>
      <rPr>
        <b/>
        <sz val="10"/>
        <color theme="0"/>
        <rFont val="Calibri"/>
        <family val="2"/>
      </rPr>
      <t>(per pay cheque)</t>
    </r>
  </si>
  <si>
    <t>Employee cost per pay cheque</t>
  </si>
  <si>
    <t>Total per pay cheque</t>
  </si>
  <si>
    <t>Employee cost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</si>
</sst>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i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sz val="8"/>
      <name val="Aptos Narrow"/>
      <family val="2"/>
      <scheme val="minor"/>
    </font>
    <font>
      <b/>
      <sz val="16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theme="6"/>
      </patternFill>
    </fill>
  </fills>
  <borders count="27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rgb="FF92D050"/>
      </left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double">
        <color theme="6"/>
      </top>
      <bottom style="thin">
        <color theme="6"/>
      </bottom>
      <diagonal/>
    </border>
    <border>
      <left/>
      <right style="thin">
        <color theme="6"/>
      </right>
      <top style="double">
        <color theme="6"/>
      </top>
      <bottom style="thin">
        <color theme="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6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6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4" fontId="0" fillId="0" borderId="0" xfId="1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1" fillId="6" borderId="18" xfId="0" applyFont="1" applyFill="1" applyBorder="1" applyAlignment="1">
      <alignment horizontal="left" vertical="center" wrapText="1"/>
    </xf>
    <xf numFmtId="44" fontId="3" fillId="0" borderId="18" xfId="0" applyNumberFormat="1" applyFont="1" applyBorder="1"/>
    <xf numFmtId="44" fontId="2" fillId="2" borderId="20" xfId="0" applyNumberFormat="1" applyFont="1" applyFill="1" applyBorder="1"/>
    <xf numFmtId="0" fontId="11" fillId="6" borderId="17" xfId="0" applyFont="1" applyFill="1" applyBorder="1" applyAlignment="1">
      <alignment horizontal="left" vertical="center" wrapText="1"/>
    </xf>
    <xf numFmtId="44" fontId="3" fillId="0" borderId="17" xfId="0" applyNumberFormat="1" applyFont="1" applyBorder="1"/>
    <xf numFmtId="44" fontId="4" fillId="0" borderId="19" xfId="0" applyNumberFormat="1" applyFont="1" applyBorder="1"/>
    <xf numFmtId="44" fontId="0" fillId="0" borderId="0" xfId="0" applyNumberFormat="1"/>
    <xf numFmtId="0" fontId="4" fillId="3" borderId="12" xfId="0" applyFont="1" applyFill="1" applyBorder="1" applyAlignment="1" applyProtection="1">
      <alignment horizontal="center"/>
      <protection locked="0"/>
    </xf>
    <xf numFmtId="44" fontId="4" fillId="3" borderId="3" xfId="1" applyFont="1" applyFill="1" applyBorder="1" applyAlignment="1" applyProtection="1">
      <alignment horizontal="right"/>
      <protection locked="0"/>
    </xf>
    <xf numFmtId="0" fontId="10" fillId="0" borderId="0" xfId="0" applyFont="1" applyProtection="1"/>
    <xf numFmtId="0" fontId="3" fillId="0" borderId="0" xfId="0" applyFont="1" applyProtection="1"/>
    <xf numFmtId="0" fontId="2" fillId="0" borderId="0" xfId="0" applyFont="1" applyProtection="1"/>
    <xf numFmtId="0" fontId="7" fillId="4" borderId="4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/>
    </xf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5" xfId="0" applyFont="1" applyBorder="1" applyProtection="1"/>
    <xf numFmtId="164" fontId="4" fillId="0" borderId="0" xfId="1" applyNumberFormat="1" applyFont="1" applyFill="1" applyBorder="1" applyAlignment="1" applyProtection="1">
      <alignment horizontal="right"/>
    </xf>
    <xf numFmtId="0" fontId="7" fillId="5" borderId="8" xfId="0" applyFont="1" applyFill="1" applyBorder="1" applyProtection="1"/>
    <xf numFmtId="164" fontId="7" fillId="5" borderId="9" xfId="1" applyNumberFormat="1" applyFont="1" applyFill="1" applyBorder="1" applyAlignment="1" applyProtection="1">
      <alignment horizontal="right"/>
    </xf>
    <xf numFmtId="0" fontId="7" fillId="0" borderId="0" xfId="0" applyFont="1" applyProtection="1"/>
    <xf numFmtId="44" fontId="3" fillId="0" borderId="10" xfId="0" applyNumberFormat="1" applyFont="1" applyBorder="1" applyProtection="1"/>
    <xf numFmtId="164" fontId="3" fillId="0" borderId="11" xfId="1" applyNumberFormat="1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44" fontId="3" fillId="0" borderId="0" xfId="0" applyNumberFormat="1" applyFont="1" applyProtection="1"/>
    <xf numFmtId="44" fontId="3" fillId="0" borderId="0" xfId="1" applyFont="1" applyProtection="1"/>
    <xf numFmtId="0" fontId="4" fillId="0" borderId="1" xfId="0" applyFont="1" applyBorder="1" applyProtection="1"/>
    <xf numFmtId="44" fontId="4" fillId="0" borderId="1" xfId="0" applyNumberFormat="1" applyFont="1" applyBorder="1" applyProtection="1"/>
    <xf numFmtId="44" fontId="3" fillId="0" borderId="16" xfId="0" applyNumberFormat="1" applyFont="1" applyBorder="1" applyProtection="1"/>
    <xf numFmtId="0" fontId="8" fillId="6" borderId="21" xfId="0" applyFont="1" applyFill="1" applyBorder="1" applyAlignment="1" applyProtection="1">
      <alignment horizontal="left" vertical="center"/>
    </xf>
    <xf numFmtId="0" fontId="11" fillId="6" borderId="22" xfId="0" applyFont="1" applyFill="1" applyBorder="1" applyAlignment="1" applyProtection="1">
      <alignment horizontal="left" vertical="center"/>
    </xf>
    <xf numFmtId="44" fontId="14" fillId="0" borderId="23" xfId="0" applyNumberFormat="1" applyFont="1" applyBorder="1" applyProtection="1"/>
    <xf numFmtId="0" fontId="6" fillId="0" borderId="0" xfId="0" applyFont="1" applyProtection="1"/>
    <xf numFmtId="0" fontId="8" fillId="6" borderId="24" xfId="0" applyFont="1" applyFill="1" applyBorder="1" applyAlignment="1" applyProtection="1">
      <alignment horizontal="left" vertical="center"/>
    </xf>
    <xf numFmtId="0" fontId="7" fillId="6" borderId="25" xfId="0" applyFont="1" applyFill="1" applyBorder="1" applyAlignment="1" applyProtection="1">
      <alignment horizontal="left" vertical="center"/>
    </xf>
    <xf numFmtId="44" fontId="2" fillId="0" borderId="26" xfId="0" applyNumberFormat="1" applyFont="1" applyBorder="1" applyProtection="1"/>
    <xf numFmtId="0" fontId="9" fillId="0" borderId="0" xfId="0" applyFont="1" applyProtection="1"/>
  </cellXfs>
  <cellStyles count="2">
    <cellStyle name="Currency" xfId="1" builtinId="4"/>
    <cellStyle name="Normal" xfId="0" builtinId="0"/>
  </cellStyles>
  <dxfs count="11"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left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4" formatCode="_(&quot;$&quot;* #,##0.00_);_(&quot;$&quot;* \(#,##0.00\);_(&quot;$&quot;* &quot;-&quot;??_);_(@_)"/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1</xdr:row>
      <xdr:rowOff>114300</xdr:rowOff>
    </xdr:from>
    <xdr:to>
      <xdr:col>1</xdr:col>
      <xdr:colOff>281940</xdr:colOff>
      <xdr:row>2</xdr:row>
      <xdr:rowOff>160020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B24E442-3CBB-B702-AB1F-FB6E82697CA6}"/>
            </a:ext>
          </a:extLst>
        </xdr:cNvPr>
        <xdr:cNvCxnSpPr/>
      </xdr:nvCxnSpPr>
      <xdr:spPr>
        <a:xfrm>
          <a:off x="1834515" y="342900"/>
          <a:ext cx="0" cy="2743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634365</xdr:colOff>
      <xdr:row>1</xdr:row>
      <xdr:rowOff>102870</xdr:rowOff>
    </xdr:from>
    <xdr:to>
      <xdr:col>1</xdr:col>
      <xdr:colOff>634365</xdr:colOff>
      <xdr:row>2</xdr:row>
      <xdr:rowOff>158115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1E192A0-16BB-451C-B167-7EAC638048BC}"/>
            </a:ext>
          </a:extLst>
        </xdr:cNvPr>
        <xdr:cNvCxnSpPr/>
      </xdr:nvCxnSpPr>
      <xdr:spPr>
        <a:xfrm>
          <a:off x="2186940" y="331470"/>
          <a:ext cx="0" cy="28384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AB3DFA-78DA-49FA-8254-839B871A4452}" name="Table4" displayName="Table4" ref="A11:B17" totalsRowCount="1" headerRowDxfId="2" dataDxfId="0" totalsRowDxfId="1">
  <autoFilter ref="A11:B16" xr:uid="{23AB3DFA-78DA-49FA-8254-839B871A4452}"/>
  <tableColumns count="2">
    <tableColumn id="1" xr3:uid="{557BB73C-016B-4E2E-8C58-8868C896CFE2}" name="Benefit type" totalsRowLabel="Total" dataDxfId="6" totalsRowDxfId="5"/>
    <tableColumn id="2" xr3:uid="{3002BAEB-16C5-4BF7-AF91-9B040D8181E4}" name="Monthly Premium" totalsRowFunction="custom" dataDxfId="4" totalsRowDxfId="3" dataCellStyle="Currency">
      <totalsRowFormula>SUM(Table4[Monthly Premium])</totalsRow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15B8C6-3EDB-41F3-9C32-F4DA2806973F}" name="Table1" displayName="Table1" ref="A1:D3" totalsRowShown="0">
  <autoFilter ref="A1:D3" xr:uid="{E015B8C6-3EDB-41F3-9C32-F4DA2806973F}"/>
  <tableColumns count="4">
    <tableColumn id="1" xr3:uid="{FD8D0169-3144-4B73-B859-4B150DFC7B61}" name="Life benefits"/>
    <tableColumn id="2" xr3:uid="{77E3ADAE-458F-4313-A132-A38B8E5BB163}" name="Monthy Cost" dataDxfId="10" dataCellStyle="Currency"/>
    <tableColumn id="3" xr3:uid="{2E30CE5D-EC25-44FC-8271-43D89369DBA1}" name="Unit"/>
    <tableColumn id="4" xr3:uid="{E8821A9D-339F-443D-96B4-8FD99D1FF2F8}" name="Note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D5FF47-B435-451A-ABA0-E2285520B759}" name="Table2" displayName="Table2" ref="A5:C7" totalsRowShown="0" headerRowDxfId="9">
  <autoFilter ref="A5:C7" xr:uid="{9CD5FF47-B435-451A-ABA0-E2285520B759}"/>
  <tableColumns count="3">
    <tableColumn id="1" xr3:uid="{8CDB01C7-60F8-4FE1-A389-23B09AF9FA04}" name="Single vs. family benefits_x000a_(monthly costs)"/>
    <tableColumn id="2" xr3:uid="{F86A0274-2574-4C0F-ACB0-5FB781D6022C}" name="Single" dataDxfId="8" dataCellStyle="Currency"/>
    <tableColumn id="3" xr3:uid="{46225A32-1114-4BE6-8DC0-CABA16C9E0B5}" name="Family" dataDxfId="7" dataCellStyle="Currency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E555C89-DE45-42CD-A176-DB5FA5EBB463}" name="Table5" displayName="Table5" ref="A9:B10" totalsRowShown="0">
  <autoFilter ref="A9:B10" xr:uid="{EE555C89-DE45-42CD-A176-DB5FA5EBB463}"/>
  <tableColumns count="2">
    <tableColumn id="1" xr3:uid="{5DAAA97E-BB2B-462A-8A9F-E1718CE52F51}" name="Other Benefits"/>
    <tableColumn id="2" xr3:uid="{6FDDC3AD-3678-4423-A1B2-71DEC5E765F0}" name="Cost" dataCellStyle="Currency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9FFD-F551-4AF8-9D84-92406916FC2F}">
  <dimension ref="A1:H29"/>
  <sheetViews>
    <sheetView tabSelected="1" workbookViewId="0">
      <selection activeCell="B5" sqref="B5"/>
    </sheetView>
  </sheetViews>
  <sheetFormatPr defaultColWidth="8.85546875" defaultRowHeight="15" x14ac:dyDescent="0.25"/>
  <cols>
    <col min="1" max="1" width="22.7109375" style="1" customWidth="1"/>
    <col min="2" max="2" width="15.7109375" style="1" customWidth="1"/>
    <col min="3" max="3" width="17" style="1" customWidth="1"/>
    <col min="4" max="5" width="15.7109375" style="1" customWidth="1"/>
    <col min="6" max="6" width="8.85546875" style="1"/>
    <col min="7" max="7" width="14.42578125" style="1" bestFit="1" customWidth="1"/>
    <col min="8" max="8" width="10.5703125" style="1" customWidth="1"/>
    <col min="9" max="16384" width="8.85546875" style="1"/>
  </cols>
  <sheetData>
    <row r="1" spans="1:8" ht="26.25" x14ac:dyDescent="0.4">
      <c r="A1" s="15" t="s">
        <v>0</v>
      </c>
      <c r="B1" s="16"/>
      <c r="C1" s="16"/>
      <c r="D1" s="16"/>
      <c r="E1" s="16"/>
      <c r="F1" s="16"/>
      <c r="G1" s="16"/>
      <c r="H1" s="16"/>
    </row>
    <row r="2" spans="1:8" ht="18.75" x14ac:dyDescent="0.3">
      <c r="A2" s="17"/>
      <c r="B2" s="16"/>
      <c r="C2" s="16"/>
      <c r="D2" s="16"/>
      <c r="E2" s="16"/>
      <c r="F2" s="16"/>
      <c r="G2" s="16"/>
      <c r="H2" s="16"/>
    </row>
    <row r="3" spans="1:8" ht="15.75" thickBot="1" x14ac:dyDescent="0.3">
      <c r="A3" s="16"/>
      <c r="B3" s="16"/>
      <c r="C3" s="16"/>
      <c r="D3" s="16"/>
      <c r="E3" s="16"/>
      <c r="F3" s="16"/>
      <c r="G3" s="16"/>
      <c r="H3" s="16"/>
    </row>
    <row r="4" spans="1:8" ht="37.5" x14ac:dyDescent="0.25">
      <c r="A4" s="18" t="s">
        <v>1</v>
      </c>
      <c r="B4" s="19" t="s">
        <v>2</v>
      </c>
      <c r="C4" s="20" t="s">
        <v>3</v>
      </c>
      <c r="D4" s="20"/>
      <c r="E4" s="20"/>
      <c r="F4" s="16"/>
      <c r="G4" s="16"/>
      <c r="H4" s="16"/>
    </row>
    <row r="5" spans="1:8" x14ac:dyDescent="0.25">
      <c r="A5" s="21" t="s">
        <v>4</v>
      </c>
      <c r="B5" s="13" t="s">
        <v>5</v>
      </c>
      <c r="C5" s="22" t="s">
        <v>6</v>
      </c>
      <c r="D5" s="23"/>
      <c r="E5" s="24"/>
      <c r="F5" s="16"/>
      <c r="G5" s="16"/>
      <c r="H5" s="16"/>
    </row>
    <row r="6" spans="1:8" ht="15.75" thickBot="1" x14ac:dyDescent="0.3">
      <c r="A6" s="25" t="s">
        <v>7</v>
      </c>
      <c r="B6" s="14">
        <v>24</v>
      </c>
      <c r="C6" s="23" t="s">
        <v>8</v>
      </c>
      <c r="D6" s="23"/>
      <c r="E6" s="24"/>
      <c r="F6" s="16"/>
      <c r="G6" s="16"/>
      <c r="H6" s="16"/>
    </row>
    <row r="7" spans="1:8" x14ac:dyDescent="0.25">
      <c r="A7" s="16"/>
      <c r="B7" s="26"/>
      <c r="C7" s="16"/>
      <c r="D7" s="16"/>
      <c r="E7" s="16"/>
      <c r="F7" s="16"/>
      <c r="G7" s="16"/>
      <c r="H7" s="16"/>
    </row>
    <row r="8" spans="1:8" x14ac:dyDescent="0.25">
      <c r="A8" s="27" t="s">
        <v>9</v>
      </c>
      <c r="B8" s="28"/>
      <c r="C8" s="29"/>
      <c r="D8" s="16"/>
      <c r="E8" s="16"/>
      <c r="F8" s="16"/>
      <c r="G8" s="16"/>
      <c r="H8" s="16"/>
    </row>
    <row r="9" spans="1:8" x14ac:dyDescent="0.25">
      <c r="A9" s="30">
        <f>IF(CEILING(B6*2080, 1000)&gt;95000,95000,CEILING(B6*2080, 1000))</f>
        <v>50000</v>
      </c>
      <c r="B9" s="31" t="s">
        <v>10</v>
      </c>
      <c r="C9" s="16"/>
      <c r="D9" s="16"/>
      <c r="E9" s="16"/>
      <c r="F9" s="16"/>
      <c r="G9" s="16"/>
      <c r="H9" s="16"/>
    </row>
    <row r="10" spans="1:8" x14ac:dyDescent="0.25">
      <c r="A10" s="16"/>
      <c r="B10" s="16"/>
      <c r="C10" s="16"/>
      <c r="D10" s="16"/>
      <c r="E10" s="16"/>
      <c r="F10" s="16"/>
      <c r="G10" s="16"/>
      <c r="H10" s="16"/>
    </row>
    <row r="11" spans="1:8" s="3" customFormat="1" ht="31.5" x14ac:dyDescent="0.25">
      <c r="A11" s="32" t="s">
        <v>11</v>
      </c>
      <c r="B11" s="33" t="s">
        <v>12</v>
      </c>
      <c r="C11" s="34"/>
      <c r="D11" s="34"/>
      <c r="E11" s="34"/>
      <c r="F11" s="34"/>
      <c r="G11" s="34"/>
      <c r="H11" s="34"/>
    </row>
    <row r="12" spans="1:8" x14ac:dyDescent="0.25">
      <c r="A12" s="16" t="s">
        <v>13</v>
      </c>
      <c r="B12" s="35">
        <f>A9/1000*Data!B2</f>
        <v>21</v>
      </c>
      <c r="C12" s="16"/>
      <c r="D12" s="16"/>
      <c r="E12" s="16"/>
      <c r="F12" s="16"/>
      <c r="G12" s="16"/>
      <c r="H12" s="16"/>
    </row>
    <row r="13" spans="1:8" x14ac:dyDescent="0.25">
      <c r="A13" s="16" t="s">
        <v>14</v>
      </c>
      <c r="B13" s="36">
        <f>IF(B5="family",Data!B3,0)</f>
        <v>0</v>
      </c>
      <c r="C13" s="16"/>
      <c r="D13" s="16"/>
      <c r="E13" s="16"/>
      <c r="F13" s="16"/>
      <c r="G13" s="16"/>
      <c r="H13" s="16"/>
    </row>
    <row r="14" spans="1:8" x14ac:dyDescent="0.25">
      <c r="A14" s="16" t="s">
        <v>15</v>
      </c>
      <c r="B14" s="36">
        <f>IF(B5="single",Data!B6,IF(Calculator!B5="family",Data!C6,"Error"))</f>
        <v>56</v>
      </c>
      <c r="C14" s="16"/>
      <c r="D14" s="16"/>
      <c r="E14" s="16"/>
      <c r="F14" s="16"/>
      <c r="G14" s="16"/>
      <c r="H14" s="16"/>
    </row>
    <row r="15" spans="1:8" x14ac:dyDescent="0.25">
      <c r="A15" s="16" t="s">
        <v>16</v>
      </c>
      <c r="B15" s="36">
        <f>IF(B5="single",Data!B7,IF(Calculator!B5="family",Data!C7,"Error"))</f>
        <v>41.73</v>
      </c>
      <c r="C15" s="16"/>
      <c r="D15" s="16"/>
      <c r="E15" s="16"/>
      <c r="F15" s="16"/>
      <c r="G15" s="16"/>
      <c r="H15" s="16"/>
    </row>
    <row r="16" spans="1:8" x14ac:dyDescent="0.25">
      <c r="A16" s="16" t="s">
        <v>17</v>
      </c>
      <c r="B16" s="36" cm="1">
        <f t="array" ref="B16">Table5[Cost]</f>
        <v>3.4</v>
      </c>
      <c r="C16" s="16"/>
      <c r="D16" s="16"/>
      <c r="E16" s="16"/>
      <c r="F16" s="16"/>
      <c r="G16" s="16"/>
      <c r="H16" s="16"/>
    </row>
    <row r="17" spans="1:8" x14ac:dyDescent="0.25">
      <c r="A17" s="16" t="s">
        <v>18</v>
      </c>
      <c r="B17" s="35">
        <f>SUM(Table4[Monthly Premium])</f>
        <v>122.13</v>
      </c>
      <c r="C17" s="16"/>
      <c r="D17" s="16"/>
      <c r="E17" s="16"/>
      <c r="F17" s="16"/>
      <c r="G17" s="16"/>
      <c r="H17" s="16"/>
    </row>
    <row r="18" spans="1:8" x14ac:dyDescent="0.25">
      <c r="A18" s="37" t="s">
        <v>20</v>
      </c>
      <c r="B18" s="38">
        <f>Table4[[#Totals],[Monthly Premium]]*12</f>
        <v>1465.56</v>
      </c>
      <c r="C18" s="39"/>
      <c r="D18" s="16"/>
      <c r="E18" s="16"/>
      <c r="F18" s="16"/>
      <c r="G18" s="16"/>
      <c r="H18" s="16"/>
    </row>
    <row r="19" spans="1:8" ht="15.75" thickBot="1" x14ac:dyDescent="0.3">
      <c r="A19" s="16"/>
      <c r="B19" s="16"/>
      <c r="C19" s="16"/>
      <c r="D19" s="16"/>
      <c r="E19" s="16"/>
      <c r="F19" s="16"/>
      <c r="G19" s="16"/>
      <c r="H19" s="16"/>
    </row>
    <row r="20" spans="1:8" ht="21" x14ac:dyDescent="0.35">
      <c r="A20" s="40" t="s">
        <v>35</v>
      </c>
      <c r="B20" s="41"/>
      <c r="C20" s="42">
        <f>Data!G7</f>
        <v>28.183846153846154</v>
      </c>
      <c r="D20" s="43" t="s">
        <v>19</v>
      </c>
      <c r="E20" s="16"/>
      <c r="F20" s="16"/>
      <c r="G20" s="16"/>
      <c r="H20" s="16"/>
    </row>
    <row r="21" spans="1:8" ht="19.5" thickBot="1" x14ac:dyDescent="0.35">
      <c r="A21" s="44" t="s">
        <v>37</v>
      </c>
      <c r="B21" s="45"/>
      <c r="C21" s="46">
        <f>C20*26</f>
        <v>732.78</v>
      </c>
      <c r="D21" s="43" t="s">
        <v>19</v>
      </c>
      <c r="E21" s="16"/>
      <c r="F21" s="16"/>
      <c r="G21" s="16"/>
      <c r="H21" s="16"/>
    </row>
    <row r="22" spans="1:8" x14ac:dyDescent="0.25">
      <c r="A22" s="16"/>
      <c r="B22" s="16"/>
      <c r="C22" s="16"/>
      <c r="D22" s="16"/>
      <c r="E22" s="16"/>
      <c r="F22" s="16"/>
      <c r="G22" s="16"/>
      <c r="H22" s="16"/>
    </row>
    <row r="23" spans="1:8" x14ac:dyDescent="0.25">
      <c r="A23" s="47" t="s">
        <v>21</v>
      </c>
      <c r="B23" s="16"/>
      <c r="C23" s="16"/>
      <c r="D23" s="16"/>
      <c r="E23" s="16"/>
      <c r="F23" s="16"/>
      <c r="G23" s="16"/>
      <c r="H23" s="16"/>
    </row>
    <row r="24" spans="1:8" x14ac:dyDescent="0.25">
      <c r="A24" s="16"/>
      <c r="B24" s="16"/>
      <c r="C24" s="16"/>
      <c r="D24" s="16"/>
      <c r="E24" s="16"/>
      <c r="F24" s="16"/>
      <c r="G24" s="16"/>
      <c r="H24" s="16"/>
    </row>
    <row r="25" spans="1:8" x14ac:dyDescent="0.25">
      <c r="A25" s="16"/>
      <c r="B25" s="16"/>
      <c r="C25" s="16"/>
      <c r="D25" s="16"/>
      <c r="E25" s="16"/>
      <c r="F25" s="16"/>
      <c r="G25" s="16"/>
      <c r="H25" s="16"/>
    </row>
    <row r="26" spans="1:8" x14ac:dyDescent="0.25">
      <c r="A26" s="16"/>
      <c r="B26" s="16"/>
      <c r="C26" s="16"/>
      <c r="D26" s="16"/>
      <c r="E26" s="16"/>
      <c r="F26" s="16"/>
      <c r="G26" s="16"/>
      <c r="H26" s="16"/>
    </row>
    <row r="27" spans="1:8" x14ac:dyDescent="0.25">
      <c r="A27" s="16"/>
      <c r="B27" s="16"/>
      <c r="C27" s="16"/>
      <c r="D27" s="16"/>
      <c r="E27" s="16"/>
      <c r="F27" s="16"/>
      <c r="G27" s="16"/>
      <c r="H27" s="16"/>
    </row>
    <row r="28" spans="1:8" x14ac:dyDescent="0.25">
      <c r="A28" s="16"/>
      <c r="B28" s="16"/>
      <c r="C28" s="16"/>
      <c r="D28" s="16"/>
      <c r="E28" s="16"/>
      <c r="F28" s="16"/>
      <c r="G28" s="16"/>
      <c r="H28" s="16"/>
    </row>
    <row r="29" spans="1:8" x14ac:dyDescent="0.25">
      <c r="A29" s="16"/>
      <c r="B29" s="16"/>
      <c r="C29" s="16"/>
      <c r="D29" s="16"/>
      <c r="E29" s="16"/>
      <c r="F29" s="16"/>
      <c r="G29" s="16"/>
      <c r="H29" s="16"/>
    </row>
  </sheetData>
  <sheetProtection sheet="1" objects="1" scenarios="1"/>
  <phoneticPr fontId="1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4A254E-7F0D-4D88-AB3C-207EF6982110}">
          <x14:formula1>
            <xm:f>Data!$B$5:$C$5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3B2E3-A3BA-4A4D-B7EF-3C9CB749B014}">
  <dimension ref="A1:H10"/>
  <sheetViews>
    <sheetView workbookViewId="0"/>
  </sheetViews>
  <sheetFormatPr defaultRowHeight="15" x14ac:dyDescent="0.25"/>
  <cols>
    <col min="1" max="1" width="25.28515625" customWidth="1"/>
    <col min="2" max="4" width="13.7109375" customWidth="1"/>
    <col min="6" max="7" width="18.7109375" customWidth="1"/>
  </cols>
  <sheetData>
    <row r="1" spans="1:8" ht="44.25" x14ac:dyDescent="0.25">
      <c r="A1" t="s">
        <v>22</v>
      </c>
      <c r="B1" t="s">
        <v>23</v>
      </c>
      <c r="C1" t="s">
        <v>24</v>
      </c>
      <c r="D1" t="s">
        <v>3</v>
      </c>
      <c r="F1" s="9" t="s">
        <v>33</v>
      </c>
      <c r="G1" s="6" t="s">
        <v>34</v>
      </c>
    </row>
    <row r="2" spans="1:8" x14ac:dyDescent="0.25">
      <c r="A2" t="s">
        <v>13</v>
      </c>
      <c r="B2" s="2">
        <v>0.42</v>
      </c>
      <c r="C2" t="s">
        <v>25</v>
      </c>
      <c r="D2" t="s">
        <v>26</v>
      </c>
      <c r="F2" s="10">
        <f>Calculator!B12*12/26/2</f>
        <v>4.8461538461538458</v>
      </c>
      <c r="G2" s="7">
        <f>Calculator!B12*12/26/2</f>
        <v>4.8461538461538458</v>
      </c>
    </row>
    <row r="3" spans="1:8" x14ac:dyDescent="0.25">
      <c r="A3" t="s">
        <v>14</v>
      </c>
      <c r="B3" s="2">
        <v>1.91</v>
      </c>
      <c r="C3" t="s">
        <v>27</v>
      </c>
      <c r="F3" s="10">
        <f>Calculator!B13*12/26/2</f>
        <v>0</v>
      </c>
      <c r="G3" s="7">
        <f>Calculator!B13*12/26/2</f>
        <v>0</v>
      </c>
    </row>
    <row r="4" spans="1:8" x14ac:dyDescent="0.25">
      <c r="F4" s="10">
        <f>Calculator!B14*12/26/2</f>
        <v>12.923076923076923</v>
      </c>
      <c r="G4" s="7">
        <f>Calculator!B14*12/26/2</f>
        <v>12.923076923076923</v>
      </c>
    </row>
    <row r="5" spans="1:8" ht="30" x14ac:dyDescent="0.25">
      <c r="A5" s="4" t="s">
        <v>28</v>
      </c>
      <c r="B5" s="5" t="s">
        <v>5</v>
      </c>
      <c r="C5" s="5" t="s">
        <v>29</v>
      </c>
      <c r="F5" s="10">
        <f>Calculator!B15*12/26/2</f>
        <v>9.629999999999999</v>
      </c>
      <c r="G5" s="7">
        <f>Calculator!B15*12/26/2</f>
        <v>9.629999999999999</v>
      </c>
    </row>
    <row r="6" spans="1:8" ht="15.75" thickBot="1" x14ac:dyDescent="0.3">
      <c r="A6" t="s">
        <v>30</v>
      </c>
      <c r="B6" s="2">
        <v>56</v>
      </c>
      <c r="C6" s="2">
        <v>140.47999999999999</v>
      </c>
      <c r="F6" s="10">
        <f>Calculator!B16*12/26/2</f>
        <v>0.7846153846153846</v>
      </c>
      <c r="G6" s="7">
        <f>Calculator!B16*12/26/2</f>
        <v>0.7846153846153846</v>
      </c>
    </row>
    <row r="7" spans="1:8" ht="19.5" thickTop="1" x14ac:dyDescent="0.3">
      <c r="A7" t="s">
        <v>16</v>
      </c>
      <c r="B7" s="2">
        <v>41.73</v>
      </c>
      <c r="C7" s="2">
        <v>119.53</v>
      </c>
      <c r="F7" s="11">
        <f>SUM(F2:F6)</f>
        <v>28.183846153846154</v>
      </c>
      <c r="G7" s="8">
        <f>SUM(G2:G6)</f>
        <v>28.183846153846154</v>
      </c>
      <c r="H7" t="s">
        <v>36</v>
      </c>
    </row>
    <row r="8" spans="1:8" x14ac:dyDescent="0.25">
      <c r="F8" s="12">
        <f>ROUND(F7,2)*26</f>
        <v>732.68</v>
      </c>
      <c r="G8" s="12">
        <f>ROUND(G7,2)*26</f>
        <v>732.68</v>
      </c>
      <c r="H8" t="s">
        <v>20</v>
      </c>
    </row>
    <row r="9" spans="1:8" x14ac:dyDescent="0.25">
      <c r="A9" t="s">
        <v>31</v>
      </c>
      <c r="B9" t="s">
        <v>32</v>
      </c>
    </row>
    <row r="10" spans="1:8" x14ac:dyDescent="0.25">
      <c r="A10" t="s">
        <v>17</v>
      </c>
      <c r="B10" s="2">
        <v>3.4</v>
      </c>
    </row>
  </sheetData>
  <sheetProtection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fc296a-b048-40b1-b394-2e47ec464c4e" xsi:nil="true"/>
    <lcf76f155ced4ddcb4097134ff3c332f xmlns="5f4143f0-20f9-4a1d-a305-f3872828e0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B0D188A7716B4CA17755CF24428B8F" ma:contentTypeVersion="12" ma:contentTypeDescription="Create a new document." ma:contentTypeScope="" ma:versionID="a115f6b05ca79beb189d1c3708a11fa7">
  <xsd:schema xmlns:xsd="http://www.w3.org/2001/XMLSchema" xmlns:xs="http://www.w3.org/2001/XMLSchema" xmlns:p="http://schemas.microsoft.com/office/2006/metadata/properties" xmlns:ns2="5f4143f0-20f9-4a1d-a305-f3872828e026" xmlns:ns3="f2fc296a-b048-40b1-b394-2e47ec464c4e" targetNamespace="http://schemas.microsoft.com/office/2006/metadata/properties" ma:root="true" ma:fieldsID="fa679fa316c5c9c757f731d1255c25e2" ns2:_="" ns3:_="">
    <xsd:import namespace="5f4143f0-20f9-4a1d-a305-f3872828e026"/>
    <xsd:import namespace="f2fc296a-b048-40b1-b394-2e47ec464c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143f0-20f9-4a1d-a305-f3872828e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53498af-fa84-4f38-8bf5-4d5974af56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c296a-b048-40b1-b394-2e47ec464c4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eb6ef52-1840-4448-8234-9bb1ee73496c}" ma:internalName="TaxCatchAll" ma:showField="CatchAllData" ma:web="f2fc296a-b048-40b1-b394-2e47ec464c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881C24-86D2-4408-920D-882DD857A8C9}">
  <ds:schemaRefs>
    <ds:schemaRef ds:uri="http://schemas.microsoft.com/office/2006/metadata/properties"/>
    <ds:schemaRef ds:uri="http://schemas.microsoft.com/office/infopath/2007/PartnerControls"/>
    <ds:schemaRef ds:uri="90e0501e-c6e2-4156-81f7-4a15c83463d2"/>
    <ds:schemaRef ds:uri="622bb39e-6241-4250-8859-ef63b4aece27"/>
  </ds:schemaRefs>
</ds:datastoreItem>
</file>

<file path=customXml/itemProps2.xml><?xml version="1.0" encoding="utf-8"?>
<ds:datastoreItem xmlns:ds="http://schemas.openxmlformats.org/officeDocument/2006/customXml" ds:itemID="{A05730A7-9CB4-485B-BFA7-F9946C2FA14E}"/>
</file>

<file path=customXml/itemProps3.xml><?xml version="1.0" encoding="utf-8"?>
<ds:datastoreItem xmlns:ds="http://schemas.openxmlformats.org/officeDocument/2006/customXml" ds:itemID="{3BB60F5A-9A43-4AAB-A7E6-8D51E406A6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 Bargiacchi</dc:creator>
  <cp:keywords/>
  <dc:description/>
  <cp:lastModifiedBy>Justin Bargiacchi</cp:lastModifiedBy>
  <cp:revision/>
  <dcterms:created xsi:type="dcterms:W3CDTF">2025-02-24T17:20:51Z</dcterms:created>
  <dcterms:modified xsi:type="dcterms:W3CDTF">2025-03-19T20:30:00Z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0x01010081B0D188A7716B4CA17755CF24428B8F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